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2" yWindow="576" windowWidth="14400" windowHeight="8148"/>
  </bookViews>
  <sheets>
    <sheet name="Доходы" sheetId="2" r:id="rId1"/>
    <sheet name="Лист1" sheetId="4" r:id="rId2"/>
  </sheets>
  <definedNames>
    <definedName name="_xlnm._FilterDatabase" localSheetId="0" hidden="1">Доходы!$A$5:$F$5</definedName>
    <definedName name="_xlnm.Print_Titles" localSheetId="0">Доходы!$5:$6</definedName>
    <definedName name="_xlnm.Print_Area" localSheetId="0">Доходы!$A$1:$D$132</definedName>
  </definedNames>
  <calcPr calcId="125725"/>
</workbook>
</file>

<file path=xl/calcChain.xml><?xml version="1.0" encoding="utf-8"?>
<calcChain xmlns="http://schemas.openxmlformats.org/spreadsheetml/2006/main">
  <c r="D108" i="2"/>
  <c r="D104"/>
  <c r="D94"/>
  <c r="D114"/>
  <c r="D75"/>
  <c r="D88"/>
  <c r="D100"/>
  <c r="D130"/>
  <c r="D43"/>
  <c r="D39"/>
  <c r="D20"/>
  <c r="D123"/>
  <c r="D55"/>
  <c r="D62"/>
  <c r="D113" l="1"/>
  <c r="D66"/>
  <c r="D132"/>
  <c r="D131"/>
  <c r="D42"/>
  <c r="D121"/>
  <c r="D118"/>
  <c r="D116"/>
  <c r="D85"/>
  <c r="D69"/>
  <c r="D11" l="1"/>
  <c r="D81"/>
  <c r="D77"/>
  <c r="D59" l="1"/>
  <c r="D57"/>
  <c r="D18"/>
  <c r="D17"/>
  <c r="D16"/>
  <c r="D15"/>
  <c r="D74"/>
  <c r="D65" l="1"/>
  <c r="D72"/>
  <c r="D105" l="1"/>
  <c r="D58"/>
  <c r="D23"/>
  <c r="D13"/>
  <c r="D120" l="1"/>
  <c r="D115" s="1"/>
  <c r="D112"/>
  <c r="D111" s="1"/>
  <c r="D109"/>
  <c r="D107"/>
  <c r="D95"/>
  <c r="D93"/>
  <c r="D73"/>
  <c r="D71"/>
  <c r="D67"/>
  <c r="D60"/>
  <c r="D56"/>
  <c r="D47"/>
  <c r="D44"/>
  <c r="D41"/>
  <c r="D38"/>
  <c r="D31"/>
  <c r="D29" s="1"/>
  <c r="D26"/>
  <c r="D19"/>
  <c r="D12"/>
  <c r="D10"/>
  <c r="D64" l="1"/>
  <c r="D9"/>
  <c r="D92"/>
  <c r="D54" l="1"/>
  <c r="D53" s="1"/>
  <c r="D7" l="1"/>
</calcChain>
</file>

<file path=xl/sharedStrings.xml><?xml version="1.0" encoding="utf-8"?>
<sst xmlns="http://schemas.openxmlformats.org/spreadsheetml/2006/main" count="259" uniqueCount="224">
  <si>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</si>
  <si>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</si>
  <si>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</si>
  <si>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</si>
  <si>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</si>
  <si>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</si>
  <si>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</si>
  <si>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</si>
  <si>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</si>
  <si>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</si>
  <si>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</si>
  <si>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</si>
  <si>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</si>
  <si>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</si>
  <si>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</si>
  <si>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</si>
  <si>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</si>
  <si>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</si>
  <si>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</si>
  <si>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</si>
  <si>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</si>
  <si>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</si>
  <si>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</si>
  <si>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</si>
  <si>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</si>
  <si>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</si>
  <si>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</si>
  <si>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</si>
  <si>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</si>
  <si>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</si>
  <si>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</si>
  <si>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</si>
  <si>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</si>
  <si>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</si>
  <si>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</si>
  <si>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</si>
  <si>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</si>
  <si>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</si>
  <si>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</si>
  <si>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</si>
  <si>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</si>
  <si>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</si>
  <si>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</si>
  <si>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</si>
  <si>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</si>
  <si>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</si>
  <si>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</si>
  <si>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</si>
  <si>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</si>
  <si>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</si>
  <si>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</si>
  <si>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</si>
  <si>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</si>
  <si>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</si>
  <si>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</si>
  <si>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</si>
  <si>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</si>
  <si>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</si>
  <si>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</si>
  <si>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</si>
  <si>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</si>
  <si>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</si>
  <si>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</si>
  <si>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</si>
  <si>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</si>
  <si>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</si>
  <si>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</si>
  <si>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</si>
  <si>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</si>
  <si>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</si>
  <si>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</si>
  <si>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</si>
  <si>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</si>
  <si>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</si>
  <si>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</si>
  <si>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</si>
  <si>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</si>
  <si>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</si>
  <si>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</si>
  <si>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</si>
  <si>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</si>
  <si>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</si>
  <si>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</si>
  <si>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</si>
  <si>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</si>
  <si>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</si>
  <si>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</si>
  <si>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</si>
  <si>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</si>
  <si>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</si>
  <si>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</si>
  <si>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</si>
  <si>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</si>
  <si>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</si>
  <si>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</si>
  <si>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</si>
  <si>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</si>
  <si>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</si>
  <si>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</si>
  <si>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</si>
  <si>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</si>
  <si>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</si>
  <si>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</si>
  <si>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</si>
  <si>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</si>
  <si>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</si>
  <si>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</si>
  <si>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</si>
  <si>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</si>
  <si>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</si>
  <si>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</si>
  <si>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</si>
  <si>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</si>
  <si>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</si>
  <si>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</si>
  <si>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</si>
  <si>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</si>
  <si>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</si>
  <si>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</si>
  <si>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</si>
  <si>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</si>
  <si>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</si>
  <si>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</si>
  <si>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</si>
  <si>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</si>
  <si>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</si>
  <si>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</si>
  <si>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</si>
  <si>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</si>
  <si>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</si>
  <si>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</si>
  <si>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</si>
  <si>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</si>
  <si>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</si>
  <si>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</si>
  <si>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</si>
  <si>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</si>
  <si>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</si>
  <si>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</si>
  <si>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</si>
  <si>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</si>
  <si>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</si>
  <si>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</si>
  <si>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</si>
  <si>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</si>
  <si>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</si>
  <si>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</si>
  <si>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</si>
  <si>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</si>
  <si>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</si>
  <si>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</si>
  <si>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</si>
  <si>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</si>
  <si>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</si>
  <si>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</si>
  <si>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</si>
  <si>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</si>
  <si>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</si>
  <si>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</si>
  <si>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</si>
  <si>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</si>
  <si>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</si>
  <si>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000 2 02 25081 00 0000 150</t>
  </si>
  <si>
    <t>000 2 02 25081 04 0000 150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</si>
  <si>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</si>
  <si>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000 2 02 35462 04 0000 150</t>
  </si>
  <si>
    <t>Свод доходов бюджета Новоуральского городского округа на 2023 год</t>
  </si>
  <si>
    <t>Сумма в рублях на 2023 год</t>
  </si>
  <si>
    <t>Субсидии на создание и обеспечение деятельности молодежных "коворкинг-центров"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</si>
  <si>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</si>
  <si>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</si>
  <si>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Субсидии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</si>
  <si>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</si>
  <si>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</si>
  <si>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</si>
  <si>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</si>
  <si>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</si>
  <si>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</si>
  <si>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государственных полномочий Свердловской области  по созданию административных комиссий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</si>
  <si>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</si>
  <si>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</si>
  <si>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</si>
  <si>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</si>
  <si>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</si>
  <si>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в редакции решения Думы НГО</t>
  </si>
  <si>
    <t>от ________ № _____</t>
  </si>
  <si>
    <t>Приложение № 2  к решению Думы Новоуральского городского округа  № 157 от 08.12.2022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</si>
  <si>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</si>
  <si>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</si>
  <si>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</si>
  <si>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</si>
  <si>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</si>
  <si>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</si>
  <si>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</si>
  <si>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</si>
  <si>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предоставление региональных социальных выплат молодым семьям на улучшение жилищных условий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</si>
  <si>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</si>
  <si>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организацию деятельности по накоплению (в том числе раздельному накоплению) твердых коммунальных отходов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</si>
  <si>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</si>
  <si>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</si>
  <si>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</si>
  <si>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</si>
  <si>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000 2 02 45303 00 0000 150</t>
  </si>
  <si>
    <t>000 2 02 45303 04 0000 150</t>
  </si>
  <si>
    <t>Иные межбюджетные трансферты  на организацию бесплатного горячего питания обучающихся, получающих начальное общее образование в муниципальных образовательных организациях, расположенных на территории Свердловской области</t>
  </si>
  <si>
    <t>Иные межбюджетные трансферты 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</si>
  <si>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</si>
  <si>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</si>
  <si>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Иные межбюджетные трансферты из резервного фонда Правительства Свердловской области на приобретение цифрового пианино и чехла для клавишных инструментов для МБУК "ТМДК" НГО</t>
  </si>
  <si>
    <t>Иные межбюджетные трансферты на социально-экономическое и 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</si>
  <si>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 xml:space="preserve"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 </t>
  </si>
  <si>
    <t>ПРОЧИЕ БЕЗВОЗМЕЗДНЫЕ ПОСТУПЛЕНИЯ</t>
  </si>
  <si>
    <t>000 2 07 00000 00 0000 000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</si>
  <si>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</si>
  <si>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</si>
  <si>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городских округов за достижение показателей деятельности органов местного самоуправления</t>
  </si>
  <si>
    <t>000 2 02 16549 04 0000 150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</si>
  <si>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</si>
  <si>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</si>
  <si>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</si>
  <si>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</si>
  <si>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</si>
  <si>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Субсидии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</si>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</sst>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</cellStyleXfs>
  <cellXfs count="53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 applyAlignment="1" applyProtection="1">
      <alignment horizontal="center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4" fontId="16" fillId="0" borderId="34" xfId="32" applyNumberFormat="1" applyFont="1" applyFill="1" applyBorder="1" applyAlignment="1" applyProtection="1">
      <alignment horizontal="right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125" applyNumberFormat="1" applyFont="1" applyFill="1" applyBorder="1" applyAlignment="1" applyProtection="1">
      <alignment horizontal="center" vertical="center" wrapText="1"/>
    </xf>
    <xf numFmtId="0" fontId="15" fillId="0" borderId="1" xfId="133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vertical="center" shrinkToFit="1"/>
    </xf>
    <xf numFmtId="0" fontId="15" fillId="0" borderId="34" xfId="0" applyFont="1" applyFill="1" applyBorder="1" applyAlignment="1">
      <alignment vertical="center" wrapText="1"/>
    </xf>
    <xf numFmtId="0" fontId="16" fillId="0" borderId="34" xfId="33" applyNumberFormat="1" applyFont="1" applyFill="1" applyBorder="1" applyAlignment="1" applyProtection="1">
      <alignment horizontal="center" vertical="center"/>
    </xf>
    <xf numFmtId="0" fontId="16" fillId="0" borderId="34" xfId="36" applyNumberFormat="1" applyFont="1" applyFill="1" applyBorder="1" applyAlignment="1" applyProtection="1">
      <alignment wrapText="1"/>
    </xf>
    <xf numFmtId="0" fontId="16" fillId="0" borderId="34" xfId="40" applyNumberFormat="1" applyFont="1" applyFill="1" applyBorder="1" applyAlignment="1" applyProtection="1">
      <alignment wrapText="1"/>
    </xf>
    <xf numFmtId="0" fontId="17" fillId="0" borderId="34" xfId="0" applyNumberFormat="1" applyFont="1" applyFill="1" applyBorder="1" applyAlignment="1">
      <alignment wrapText="1"/>
    </xf>
    <xf numFmtId="0" fontId="13" fillId="0" borderId="0" xfId="0" applyFont="1" applyFill="1" applyAlignment="1" applyProtection="1">
      <protection locked="0"/>
    </xf>
    <xf numFmtId="4" fontId="12" fillId="0" borderId="1" xfId="0" applyNumberFormat="1" applyFont="1" applyFill="1" applyBorder="1"/>
    <xf numFmtId="0" fontId="13" fillId="0" borderId="1" xfId="132" applyFont="1" applyFill="1" applyAlignment="1">
      <alignment horizontal="left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0" fontId="16" fillId="0" borderId="34" xfId="44" applyNumberFormat="1" applyFont="1" applyBorder="1" applyAlignment="1" applyProtection="1">
      <alignment wrapText="1"/>
    </xf>
    <xf numFmtId="0" fontId="14" fillId="3" borderId="36" xfId="0" applyFont="1" applyFill="1" applyBorder="1" applyAlignment="1">
      <alignment horizontal="center" vertical="center" wrapText="1"/>
    </xf>
  </cellXfs>
  <cellStyles count="134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5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5" sqref="D5"/>
    </sheetView>
  </sheetViews>
  <sheetFormatPr defaultColWidth="8.88671875" defaultRowHeight="13.8"/>
  <cols>
    <col min="1" max="1" width="9.33203125" style="17" customWidth="1"/>
    <col min="2" max="2" width="84" style="46" customWidth="1"/>
    <col min="3" max="3" width="28.109375" style="19" customWidth="1"/>
    <col min="4" max="4" width="22.5546875" style="14" customWidth="1"/>
    <col min="5" max="5" width="32.33203125" style="6" customWidth="1"/>
    <col min="6" max="16384" width="8.88671875" style="6"/>
  </cols>
  <sheetData>
    <row r="1" spans="1:5" s="34" customFormat="1" ht="72.75" customHeight="1">
      <c r="A1" s="31"/>
      <c r="B1" s="32"/>
      <c r="C1" s="33"/>
      <c r="D1" s="35" t="s">
        <v>186</v>
      </c>
      <c r="E1" s="47"/>
    </row>
    <row r="2" spans="1:5" s="34" customFormat="1" ht="29.4" customHeight="1">
      <c r="A2" s="31"/>
      <c r="B2" s="32"/>
      <c r="C2" s="33"/>
      <c r="D2" s="35" t="s">
        <v>184</v>
      </c>
      <c r="E2" s="47"/>
    </row>
    <row r="3" spans="1:5" s="34" customFormat="1" ht="18" customHeight="1">
      <c r="A3" s="31"/>
      <c r="B3" s="32"/>
      <c r="C3" s="33"/>
      <c r="D3" s="48" t="s">
        <v>185</v>
      </c>
      <c r="E3" s="47"/>
    </row>
    <row r="4" spans="1:5" s="1" customFormat="1" ht="25.2" customHeight="1">
      <c r="A4" s="52" t="s">
        <v>166</v>
      </c>
      <c r="B4" s="52"/>
      <c r="C4" s="52"/>
      <c r="D4" s="52"/>
    </row>
    <row r="5" spans="1:5" s="30" customFormat="1" ht="30">
      <c r="A5" s="27" t="s">
        <v>37</v>
      </c>
      <c r="B5" s="28" t="s">
        <v>0</v>
      </c>
      <c r="C5" s="29" t="s">
        <v>1</v>
      </c>
      <c r="D5" s="38" t="s">
        <v>167</v>
      </c>
    </row>
    <row r="6" spans="1:5" s="4" customFormat="1" ht="15">
      <c r="A6" s="2">
        <v>1</v>
      </c>
      <c r="B6" s="42">
        <v>2</v>
      </c>
      <c r="C6" s="3">
        <v>3</v>
      </c>
      <c r="D6" s="23">
        <v>4</v>
      </c>
    </row>
    <row r="7" spans="1:5" ht="15">
      <c r="A7" s="2">
        <v>1</v>
      </c>
      <c r="B7" s="43" t="s">
        <v>2</v>
      </c>
      <c r="C7" s="5" t="s">
        <v>3</v>
      </c>
      <c r="D7" s="37">
        <f>D9+D53</f>
        <v>5302633223.9799995</v>
      </c>
    </row>
    <row r="8" spans="1:5" ht="15">
      <c r="A8" s="2">
        <v>2</v>
      </c>
      <c r="B8" s="44" t="s">
        <v>4</v>
      </c>
      <c r="C8" s="7"/>
      <c r="D8" s="37"/>
    </row>
    <row r="9" spans="1:5" ht="15">
      <c r="A9" s="2">
        <v>3</v>
      </c>
      <c r="B9" s="12" t="s">
        <v>39</v>
      </c>
      <c r="C9" s="8" t="s">
        <v>5</v>
      </c>
      <c r="D9" s="37">
        <f>D10+D12+D19+D23+D26+D29+D38+D41+D44+D47+D52</f>
        <v>1647687521.5599997</v>
      </c>
    </row>
    <row r="10" spans="1:5" ht="15">
      <c r="A10" s="2">
        <v>4</v>
      </c>
      <c r="B10" s="12" t="s">
        <v>40</v>
      </c>
      <c r="C10" s="8" t="s">
        <v>6</v>
      </c>
      <c r="D10" s="37">
        <f t="shared" ref="D10" si="0">D11</f>
        <v>1280565575.8399999</v>
      </c>
    </row>
    <row r="11" spans="1:5" ht="15">
      <c r="A11" s="2">
        <v>5</v>
      </c>
      <c r="B11" s="12" t="s">
        <v>41</v>
      </c>
      <c r="C11" s="8" t="s">
        <v>7</v>
      </c>
      <c r="D11" s="37">
        <f>1297592772.76-17027196.92</f>
        <v>1280565575.8399999</v>
      </c>
    </row>
    <row r="12" spans="1:5" ht="30">
      <c r="A12" s="2">
        <v>6</v>
      </c>
      <c r="B12" s="12" t="s">
        <v>38</v>
      </c>
      <c r="C12" s="8" t="s">
        <v>8</v>
      </c>
      <c r="D12" s="37">
        <f t="shared" ref="D12" si="1">D13</f>
        <v>30101000.000000004</v>
      </c>
    </row>
    <row r="13" spans="1:5" ht="30">
      <c r="A13" s="2">
        <v>7</v>
      </c>
      <c r="B13" s="12" t="s">
        <v>77</v>
      </c>
      <c r="C13" s="8" t="s">
        <v>9</v>
      </c>
      <c r="D13" s="37">
        <f>D14+D15+D16+D17+D18</f>
        <v>30101000.000000004</v>
      </c>
    </row>
    <row r="14" spans="1:5" s="22" customFormat="1" ht="30">
      <c r="A14" s="2">
        <v>8</v>
      </c>
      <c r="B14" s="12" t="s">
        <v>174</v>
      </c>
      <c r="C14" s="13" t="s">
        <v>132</v>
      </c>
      <c r="D14" s="37">
        <v>152000</v>
      </c>
    </row>
    <row r="15" spans="1:5" ht="90">
      <c r="A15" s="2">
        <v>9</v>
      </c>
      <c r="B15" s="12" t="s">
        <v>115</v>
      </c>
      <c r="C15" s="8" t="s">
        <v>58</v>
      </c>
      <c r="D15" s="37">
        <f>13848989.72+931770</f>
        <v>14780759.720000001</v>
      </c>
    </row>
    <row r="16" spans="1:5" ht="90">
      <c r="A16" s="2">
        <v>10</v>
      </c>
      <c r="B16" s="12" t="s">
        <v>160</v>
      </c>
      <c r="C16" s="8" t="s">
        <v>59</v>
      </c>
      <c r="D16" s="37">
        <f>77694.25+5200</f>
        <v>82894.25</v>
      </c>
    </row>
    <row r="17" spans="1:4" ht="90">
      <c r="A17" s="2">
        <v>11</v>
      </c>
      <c r="B17" s="12" t="s">
        <v>161</v>
      </c>
      <c r="C17" s="8" t="s">
        <v>60</v>
      </c>
      <c r="D17" s="37">
        <f>15734683.73+1059000</f>
        <v>16793683.73</v>
      </c>
    </row>
    <row r="18" spans="1:4" ht="90">
      <c r="A18" s="2">
        <v>12</v>
      </c>
      <c r="B18" s="12" t="s">
        <v>116</v>
      </c>
      <c r="C18" s="8" t="s">
        <v>61</v>
      </c>
      <c r="D18" s="37">
        <f>-1601537.7-106800</f>
        <v>-1708337.7</v>
      </c>
    </row>
    <row r="19" spans="1:4" ht="15">
      <c r="A19" s="2">
        <v>13</v>
      </c>
      <c r="B19" s="12" t="s">
        <v>78</v>
      </c>
      <c r="C19" s="8" t="s">
        <v>10</v>
      </c>
      <c r="D19" s="37">
        <f>D20+D22+D21</f>
        <v>156273110</v>
      </c>
    </row>
    <row r="20" spans="1:4" ht="15">
      <c r="A20" s="2">
        <v>14</v>
      </c>
      <c r="B20" s="12" t="s">
        <v>79</v>
      </c>
      <c r="C20" s="8" t="s">
        <v>11</v>
      </c>
      <c r="D20" s="37">
        <f>119886110+13880907.18+10819092.82</f>
        <v>144586110</v>
      </c>
    </row>
    <row r="21" spans="1:4" ht="15">
      <c r="A21" s="2">
        <v>15</v>
      </c>
      <c r="B21" s="12" t="s">
        <v>120</v>
      </c>
      <c r="C21" s="8" t="s">
        <v>121</v>
      </c>
      <c r="D21" s="37">
        <v>1400000</v>
      </c>
    </row>
    <row r="22" spans="1:4" ht="15">
      <c r="A22" s="2">
        <v>16</v>
      </c>
      <c r="B22" s="12" t="s">
        <v>80</v>
      </c>
      <c r="C22" s="8" t="s">
        <v>12</v>
      </c>
      <c r="D22" s="37">
        <v>10287000</v>
      </c>
    </row>
    <row r="23" spans="1:4" ht="15">
      <c r="A23" s="2">
        <v>17</v>
      </c>
      <c r="B23" s="12" t="s">
        <v>81</v>
      </c>
      <c r="C23" s="8" t="s">
        <v>13</v>
      </c>
      <c r="D23" s="37">
        <f>D24+D25</f>
        <v>35978000</v>
      </c>
    </row>
    <row r="24" spans="1:4" ht="15">
      <c r="A24" s="2">
        <v>18</v>
      </c>
      <c r="B24" s="12" t="s">
        <v>82</v>
      </c>
      <c r="C24" s="8" t="s">
        <v>14</v>
      </c>
      <c r="D24" s="37">
        <v>25982000</v>
      </c>
    </row>
    <row r="25" spans="1:4" ht="15">
      <c r="A25" s="2">
        <v>19</v>
      </c>
      <c r="B25" s="12" t="s">
        <v>83</v>
      </c>
      <c r="C25" s="8" t="s">
        <v>15</v>
      </c>
      <c r="D25" s="37">
        <v>9996000</v>
      </c>
    </row>
    <row r="26" spans="1:4" ht="15">
      <c r="A26" s="2">
        <v>20</v>
      </c>
      <c r="B26" s="12" t="s">
        <v>84</v>
      </c>
      <c r="C26" s="8" t="s">
        <v>16</v>
      </c>
      <c r="D26" s="37">
        <f t="shared" ref="D26" si="2">D27+D28</f>
        <v>16564000</v>
      </c>
    </row>
    <row r="27" spans="1:4" ht="30">
      <c r="A27" s="2">
        <v>21</v>
      </c>
      <c r="B27" s="12" t="s">
        <v>85</v>
      </c>
      <c r="C27" s="8" t="s">
        <v>17</v>
      </c>
      <c r="D27" s="37">
        <v>16547600</v>
      </c>
    </row>
    <row r="28" spans="1:4" ht="30">
      <c r="A28" s="2">
        <v>22</v>
      </c>
      <c r="B28" s="12" t="s">
        <v>86</v>
      </c>
      <c r="C28" s="8" t="s">
        <v>18</v>
      </c>
      <c r="D28" s="37">
        <v>16400</v>
      </c>
    </row>
    <row r="29" spans="1:4" ht="30">
      <c r="A29" s="2">
        <v>23</v>
      </c>
      <c r="B29" s="12" t="s">
        <v>87</v>
      </c>
      <c r="C29" s="8" t="s">
        <v>19</v>
      </c>
      <c r="D29" s="21">
        <f>D30+D31+D37</f>
        <v>71113944.879999995</v>
      </c>
    </row>
    <row r="30" spans="1:4" ht="60">
      <c r="A30" s="2">
        <v>24</v>
      </c>
      <c r="B30" s="12" t="s">
        <v>88</v>
      </c>
      <c r="C30" s="8" t="s">
        <v>20</v>
      </c>
      <c r="D30" s="37">
        <v>2262600</v>
      </c>
    </row>
    <row r="31" spans="1:4" ht="60">
      <c r="A31" s="2">
        <v>25</v>
      </c>
      <c r="B31" s="12" t="s">
        <v>89</v>
      </c>
      <c r="C31" s="8" t="s">
        <v>21</v>
      </c>
      <c r="D31" s="21">
        <f>D32+D33+D34+D35+D36</f>
        <v>49613024.880000003</v>
      </c>
    </row>
    <row r="32" spans="1:4" ht="45">
      <c r="A32" s="2">
        <v>26</v>
      </c>
      <c r="B32" s="12" t="s">
        <v>90</v>
      </c>
      <c r="C32" s="8" t="s">
        <v>22</v>
      </c>
      <c r="D32" s="37">
        <v>31200000</v>
      </c>
    </row>
    <row r="33" spans="1:4" ht="60">
      <c r="A33" s="2">
        <v>27</v>
      </c>
      <c r="B33" s="12" t="s">
        <v>118</v>
      </c>
      <c r="C33" s="8" t="s">
        <v>23</v>
      </c>
      <c r="D33" s="37">
        <v>9200000</v>
      </c>
    </row>
    <row r="34" spans="1:4" ht="60">
      <c r="A34" s="2">
        <v>28</v>
      </c>
      <c r="B34" s="12" t="s">
        <v>117</v>
      </c>
      <c r="C34" s="8" t="s">
        <v>24</v>
      </c>
      <c r="D34" s="37">
        <v>58024.88</v>
      </c>
    </row>
    <row r="35" spans="1:4" ht="30">
      <c r="A35" s="2">
        <v>29</v>
      </c>
      <c r="B35" s="12" t="s">
        <v>91</v>
      </c>
      <c r="C35" s="8" t="s">
        <v>25</v>
      </c>
      <c r="D35" s="37">
        <v>8900000</v>
      </c>
    </row>
    <row r="36" spans="1:4" s="11" customFormat="1" ht="30">
      <c r="A36" s="2">
        <v>30</v>
      </c>
      <c r="B36" s="9" t="s">
        <v>128</v>
      </c>
      <c r="C36" s="10" t="s">
        <v>62</v>
      </c>
      <c r="D36" s="37">
        <v>255000</v>
      </c>
    </row>
    <row r="37" spans="1:4" ht="60">
      <c r="A37" s="2">
        <v>31</v>
      </c>
      <c r="B37" s="12" t="s">
        <v>92</v>
      </c>
      <c r="C37" s="8" t="s">
        <v>26</v>
      </c>
      <c r="D37" s="37">
        <v>19238320</v>
      </c>
    </row>
    <row r="38" spans="1:4" ht="15">
      <c r="A38" s="2">
        <v>32</v>
      </c>
      <c r="B38" s="12" t="s">
        <v>93</v>
      </c>
      <c r="C38" s="8" t="s">
        <v>27</v>
      </c>
      <c r="D38" s="21">
        <f>D39+D40</f>
        <v>14512034.039999999</v>
      </c>
    </row>
    <row r="39" spans="1:4" ht="15">
      <c r="A39" s="2">
        <v>33</v>
      </c>
      <c r="B39" s="12" t="s">
        <v>94</v>
      </c>
      <c r="C39" s="8" t="s">
        <v>28</v>
      </c>
      <c r="D39" s="37">
        <f>14356807.18+10819092.82-10819092.82</f>
        <v>14356807.18</v>
      </c>
    </row>
    <row r="40" spans="1:4" ht="15">
      <c r="A40" s="2">
        <v>34</v>
      </c>
      <c r="B40" s="12" t="s">
        <v>119</v>
      </c>
      <c r="C40" s="8" t="s">
        <v>175</v>
      </c>
      <c r="D40" s="37">
        <v>155226.85999999999</v>
      </c>
    </row>
    <row r="41" spans="1:4" ht="30">
      <c r="A41" s="2">
        <v>35</v>
      </c>
      <c r="B41" s="12" t="s">
        <v>135</v>
      </c>
      <c r="C41" s="8" t="s">
        <v>122</v>
      </c>
      <c r="D41" s="21">
        <f>D42+D43</f>
        <v>15717556.800000001</v>
      </c>
    </row>
    <row r="42" spans="1:4" ht="15">
      <c r="A42" s="2">
        <v>36</v>
      </c>
      <c r="B42" s="12" t="s">
        <v>95</v>
      </c>
      <c r="C42" s="8" t="s">
        <v>29</v>
      </c>
      <c r="D42" s="37">
        <f>401800+6722705.66+1039082.06</f>
        <v>8163587.7200000007</v>
      </c>
    </row>
    <row r="43" spans="1:4" ht="15">
      <c r="A43" s="2">
        <v>37</v>
      </c>
      <c r="B43" s="12" t="s">
        <v>96</v>
      </c>
      <c r="C43" s="8" t="s">
        <v>30</v>
      </c>
      <c r="D43" s="37">
        <f>1497192+50132.12+39119.54+29085.84+5938439.58</f>
        <v>7553969.0800000001</v>
      </c>
    </row>
    <row r="44" spans="1:4" ht="15">
      <c r="A44" s="2">
        <v>38</v>
      </c>
      <c r="B44" s="12" t="s">
        <v>97</v>
      </c>
      <c r="C44" s="8" t="s">
        <v>31</v>
      </c>
      <c r="D44" s="21">
        <f>D45+D46</f>
        <v>25032300</v>
      </c>
    </row>
    <row r="45" spans="1:4" ht="15">
      <c r="A45" s="2">
        <v>39</v>
      </c>
      <c r="B45" s="12" t="s">
        <v>98</v>
      </c>
      <c r="C45" s="8" t="s">
        <v>32</v>
      </c>
      <c r="D45" s="37">
        <v>579000</v>
      </c>
    </row>
    <row r="46" spans="1:4" ht="60">
      <c r="A46" s="2">
        <v>40</v>
      </c>
      <c r="B46" s="12" t="s">
        <v>99</v>
      </c>
      <c r="C46" s="8" t="s">
        <v>33</v>
      </c>
      <c r="D46" s="37">
        <v>24453300</v>
      </c>
    </row>
    <row r="47" spans="1:4" ht="15">
      <c r="A47" s="2">
        <v>41</v>
      </c>
      <c r="B47" s="12" t="s">
        <v>100</v>
      </c>
      <c r="C47" s="8" t="s">
        <v>34</v>
      </c>
      <c r="D47" s="21">
        <f>SUM(D48:D51)</f>
        <v>1800000.0000000002</v>
      </c>
    </row>
    <row r="48" spans="1:4" ht="30">
      <c r="A48" s="2">
        <v>42</v>
      </c>
      <c r="B48" s="12" t="s">
        <v>63</v>
      </c>
      <c r="C48" s="8" t="s">
        <v>136</v>
      </c>
      <c r="D48" s="37">
        <v>570189.79</v>
      </c>
    </row>
    <row r="49" spans="1:6" s="22" customFormat="1" ht="30">
      <c r="A49" s="2">
        <v>43</v>
      </c>
      <c r="B49" s="12" t="s">
        <v>133</v>
      </c>
      <c r="C49" s="13" t="s">
        <v>134</v>
      </c>
      <c r="D49" s="37">
        <v>100000</v>
      </c>
    </row>
    <row r="50" spans="1:6" ht="75">
      <c r="A50" s="2">
        <v>44</v>
      </c>
      <c r="B50" s="12" t="s">
        <v>65</v>
      </c>
      <c r="C50" s="8" t="s">
        <v>137</v>
      </c>
      <c r="D50" s="37">
        <v>986622.64</v>
      </c>
    </row>
    <row r="51" spans="1:6" ht="15">
      <c r="A51" s="2">
        <v>45</v>
      </c>
      <c r="B51" s="12" t="s">
        <v>66</v>
      </c>
      <c r="C51" s="8" t="s">
        <v>64</v>
      </c>
      <c r="D51" s="37">
        <v>143187.57</v>
      </c>
    </row>
    <row r="52" spans="1:6" s="39" customFormat="1" ht="15">
      <c r="A52" s="2">
        <v>46</v>
      </c>
      <c r="B52" s="9" t="s">
        <v>172</v>
      </c>
      <c r="C52" s="13" t="s">
        <v>173</v>
      </c>
      <c r="D52" s="40">
        <v>30000</v>
      </c>
    </row>
    <row r="53" spans="1:6" ht="15">
      <c r="A53" s="2">
        <v>47</v>
      </c>
      <c r="B53" s="12" t="s">
        <v>101</v>
      </c>
      <c r="C53" s="8" t="s">
        <v>35</v>
      </c>
      <c r="D53" s="37">
        <f>D54+D131+D132+D130</f>
        <v>3654945702.4200001</v>
      </c>
    </row>
    <row r="54" spans="1:6" ht="30">
      <c r="A54" s="2">
        <v>48</v>
      </c>
      <c r="B54" s="12" t="s">
        <v>102</v>
      </c>
      <c r="C54" s="8" t="s">
        <v>36</v>
      </c>
      <c r="D54" s="37">
        <f>D55+D64+D92+D115</f>
        <v>3537909756.4000001</v>
      </c>
      <c r="E54" s="25"/>
      <c r="F54" s="25"/>
    </row>
    <row r="55" spans="1:6" ht="15">
      <c r="A55" s="2">
        <v>49</v>
      </c>
      <c r="B55" s="12" t="s">
        <v>103</v>
      </c>
      <c r="C55" s="8" t="s">
        <v>42</v>
      </c>
      <c r="D55" s="37">
        <f>D56+D58+D60+D62</f>
        <v>1211362281</v>
      </c>
      <c r="E55" s="25"/>
      <c r="F55" s="25"/>
    </row>
    <row r="56" spans="1:6" ht="15">
      <c r="A56" s="2">
        <v>50</v>
      </c>
      <c r="B56" s="12" t="s">
        <v>104</v>
      </c>
      <c r="C56" s="8" t="s">
        <v>43</v>
      </c>
      <c r="D56" s="37">
        <f t="shared" ref="D56" si="3">D57</f>
        <v>346363000</v>
      </c>
      <c r="E56" s="25"/>
      <c r="F56" s="25"/>
    </row>
    <row r="57" spans="1:6" ht="30">
      <c r="A57" s="2">
        <v>51</v>
      </c>
      <c r="B57" s="12" t="s">
        <v>71</v>
      </c>
      <c r="C57" s="8" t="s">
        <v>44</v>
      </c>
      <c r="D57" s="37">
        <f>318903000+27460000</f>
        <v>346363000</v>
      </c>
      <c r="E57" s="25"/>
      <c r="F57" s="25"/>
    </row>
    <row r="58" spans="1:6" ht="30">
      <c r="A58" s="2">
        <v>52</v>
      </c>
      <c r="B58" s="12" t="s">
        <v>69</v>
      </c>
      <c r="C58" s="8" t="s">
        <v>67</v>
      </c>
      <c r="D58" s="37">
        <f t="shared" ref="D58" si="4">D59</f>
        <v>670537000</v>
      </c>
      <c r="E58" s="25"/>
      <c r="F58" s="25"/>
    </row>
    <row r="59" spans="1:6" ht="30">
      <c r="A59" s="2">
        <v>53</v>
      </c>
      <c r="B59" s="12" t="s">
        <v>70</v>
      </c>
      <c r="C59" s="8" t="s">
        <v>68</v>
      </c>
      <c r="D59" s="37">
        <f>677306000-6769000</f>
        <v>670537000</v>
      </c>
      <c r="E59" s="25"/>
      <c r="F59" s="25"/>
    </row>
    <row r="60" spans="1:6" ht="30">
      <c r="A60" s="2">
        <v>54</v>
      </c>
      <c r="B60" s="12" t="s">
        <v>105</v>
      </c>
      <c r="C60" s="8" t="s">
        <v>45</v>
      </c>
      <c r="D60" s="37">
        <f>D61</f>
        <v>192775000</v>
      </c>
      <c r="E60" s="25"/>
      <c r="F60" s="25"/>
    </row>
    <row r="61" spans="1:6" ht="30">
      <c r="A61" s="2">
        <v>55</v>
      </c>
      <c r="B61" s="12" t="s">
        <v>106</v>
      </c>
      <c r="C61" s="8" t="s">
        <v>46</v>
      </c>
      <c r="D61" s="37">
        <v>192775000</v>
      </c>
      <c r="E61" s="25"/>
      <c r="F61" s="25"/>
    </row>
    <row r="62" spans="1:6" s="16" customFormat="1" ht="30">
      <c r="A62" s="2">
        <v>56</v>
      </c>
      <c r="B62" s="51" t="s">
        <v>213</v>
      </c>
      <c r="C62" s="8" t="s">
        <v>214</v>
      </c>
      <c r="D62" s="37">
        <f t="shared" ref="D62" si="5">D63</f>
        <v>1687281</v>
      </c>
      <c r="E62" s="11"/>
    </row>
    <row r="63" spans="1:6" s="16" customFormat="1" ht="30">
      <c r="A63" s="2">
        <v>57</v>
      </c>
      <c r="B63" s="51" t="s">
        <v>215</v>
      </c>
      <c r="C63" s="8" t="s">
        <v>216</v>
      </c>
      <c r="D63" s="37">
        <v>1687281</v>
      </c>
      <c r="E63" s="11"/>
    </row>
    <row r="64" spans="1:6" ht="30">
      <c r="A64" s="2">
        <v>58</v>
      </c>
      <c r="B64" s="12" t="s">
        <v>107</v>
      </c>
      <c r="C64" s="8" t="s">
        <v>47</v>
      </c>
      <c r="D64" s="37">
        <f>D65+D67+D69+D71+D73</f>
        <v>131393595.40000001</v>
      </c>
      <c r="E64" s="25"/>
      <c r="F64" s="25"/>
    </row>
    <row r="65" spans="1:6" s="16" customFormat="1" ht="30">
      <c r="A65" s="2">
        <v>59</v>
      </c>
      <c r="B65" s="12" t="s">
        <v>219</v>
      </c>
      <c r="C65" s="13" t="s">
        <v>162</v>
      </c>
      <c r="D65" s="36">
        <f>D66</f>
        <v>272400</v>
      </c>
    </row>
    <row r="66" spans="1:6" s="16" customFormat="1" ht="30">
      <c r="A66" s="2">
        <v>60</v>
      </c>
      <c r="B66" s="12" t="s">
        <v>220</v>
      </c>
      <c r="C66" s="13" t="s">
        <v>163</v>
      </c>
      <c r="D66" s="36">
        <f>207700+10300+54400</f>
        <v>272400</v>
      </c>
    </row>
    <row r="67" spans="1:6" s="16" customFormat="1" ht="45">
      <c r="A67" s="2">
        <v>61</v>
      </c>
      <c r="B67" s="12" t="s">
        <v>151</v>
      </c>
      <c r="C67" s="8" t="s">
        <v>149</v>
      </c>
      <c r="D67" s="21">
        <f>D68</f>
        <v>2543700</v>
      </c>
      <c r="E67" s="24"/>
      <c r="F67" s="24"/>
    </row>
    <row r="68" spans="1:6" s="11" customFormat="1" ht="45">
      <c r="A68" s="2">
        <v>62</v>
      </c>
      <c r="B68" s="12" t="s">
        <v>150</v>
      </c>
      <c r="C68" s="13" t="s">
        <v>148</v>
      </c>
      <c r="D68" s="37">
        <v>2543700</v>
      </c>
      <c r="E68" s="26"/>
      <c r="F68" s="26"/>
    </row>
    <row r="69" spans="1:6" s="16" customFormat="1" ht="30">
      <c r="A69" s="2">
        <v>63</v>
      </c>
      <c r="B69" s="51" t="s">
        <v>191</v>
      </c>
      <c r="C69" s="13" t="s">
        <v>192</v>
      </c>
      <c r="D69" s="36">
        <f>D70</f>
        <v>2248943.4</v>
      </c>
      <c r="E69" s="26"/>
    </row>
    <row r="70" spans="1:6" s="16" customFormat="1" ht="30">
      <c r="A70" s="2">
        <v>64</v>
      </c>
      <c r="B70" s="51" t="s">
        <v>193</v>
      </c>
      <c r="C70" s="13" t="s">
        <v>194</v>
      </c>
      <c r="D70" s="36">
        <v>2248943.4</v>
      </c>
      <c r="E70" s="26"/>
    </row>
    <row r="71" spans="1:6" s="16" customFormat="1" ht="15">
      <c r="A71" s="2">
        <v>65</v>
      </c>
      <c r="B71" s="12" t="s">
        <v>146</v>
      </c>
      <c r="C71" s="8" t="s">
        <v>145</v>
      </c>
      <c r="D71" s="21">
        <f>D72</f>
        <v>2231400</v>
      </c>
    </row>
    <row r="72" spans="1:6" s="11" customFormat="1" ht="15">
      <c r="A72" s="2">
        <v>66</v>
      </c>
      <c r="B72" s="12" t="s">
        <v>147</v>
      </c>
      <c r="C72" s="13" t="s">
        <v>144</v>
      </c>
      <c r="D72" s="37">
        <f>168400+2063000</f>
        <v>2231400</v>
      </c>
    </row>
    <row r="73" spans="1:6" s="16" customFormat="1" ht="15">
      <c r="A73" s="2">
        <v>67</v>
      </c>
      <c r="B73" s="12" t="s">
        <v>138</v>
      </c>
      <c r="C73" s="8" t="s">
        <v>124</v>
      </c>
      <c r="D73" s="21">
        <f t="shared" ref="D73" si="6">D74</f>
        <v>124097152</v>
      </c>
    </row>
    <row r="74" spans="1:6" s="11" customFormat="1" ht="15">
      <c r="A74" s="2">
        <v>68</v>
      </c>
      <c r="B74" s="12" t="s">
        <v>139</v>
      </c>
      <c r="C74" s="13" t="s">
        <v>125</v>
      </c>
      <c r="D74" s="20">
        <f>SUM(D75:D91)</f>
        <v>124097152</v>
      </c>
    </row>
    <row r="75" spans="1:6" s="11" customFormat="1" ht="30">
      <c r="A75" s="2">
        <v>69</v>
      </c>
      <c r="B75" s="41" t="s">
        <v>126</v>
      </c>
      <c r="C75" s="13" t="s">
        <v>125</v>
      </c>
      <c r="D75" s="37">
        <f>61297000+935000-3688600</f>
        <v>58543400</v>
      </c>
    </row>
    <row r="76" spans="1:6" s="11" customFormat="1" ht="45">
      <c r="A76" s="2">
        <v>70</v>
      </c>
      <c r="B76" s="15" t="s">
        <v>127</v>
      </c>
      <c r="C76" s="13" t="s">
        <v>125</v>
      </c>
      <c r="D76" s="37">
        <v>28351300</v>
      </c>
    </row>
    <row r="77" spans="1:6" s="11" customFormat="1" ht="45">
      <c r="A77" s="2">
        <v>71</v>
      </c>
      <c r="B77" s="15" t="s">
        <v>170</v>
      </c>
      <c r="C77" s="13" t="s">
        <v>125</v>
      </c>
      <c r="D77" s="37">
        <f>82238.4-38.4</f>
        <v>82200</v>
      </c>
    </row>
    <row r="78" spans="1:6" s="11" customFormat="1" ht="75">
      <c r="A78" s="2">
        <v>72</v>
      </c>
      <c r="B78" s="15" t="s">
        <v>171</v>
      </c>
      <c r="C78" s="13" t="s">
        <v>125</v>
      </c>
      <c r="D78" s="37">
        <v>608000</v>
      </c>
    </row>
    <row r="79" spans="1:6" s="11" customFormat="1" ht="30">
      <c r="A79" s="2">
        <v>73</v>
      </c>
      <c r="B79" s="15" t="s">
        <v>140</v>
      </c>
      <c r="C79" s="13" t="s">
        <v>125</v>
      </c>
      <c r="D79" s="37">
        <v>2979700</v>
      </c>
    </row>
    <row r="80" spans="1:6" s="11" customFormat="1" ht="30">
      <c r="A80" s="2">
        <v>74</v>
      </c>
      <c r="B80" s="15" t="s">
        <v>141</v>
      </c>
      <c r="C80" s="13" t="s">
        <v>125</v>
      </c>
      <c r="D80" s="37">
        <v>186800</v>
      </c>
    </row>
    <row r="81" spans="1:4" s="11" customFormat="1" ht="30">
      <c r="A81" s="2">
        <v>75</v>
      </c>
      <c r="B81" s="15" t="s">
        <v>142</v>
      </c>
      <c r="C81" s="13" t="s">
        <v>125</v>
      </c>
      <c r="D81" s="37">
        <f>221850-22250</f>
        <v>199600</v>
      </c>
    </row>
    <row r="82" spans="1:4" s="11" customFormat="1" ht="15">
      <c r="A82" s="2">
        <v>76</v>
      </c>
      <c r="B82" s="15" t="s">
        <v>143</v>
      </c>
      <c r="C82" s="13" t="s">
        <v>125</v>
      </c>
      <c r="D82" s="37">
        <v>191900</v>
      </c>
    </row>
    <row r="83" spans="1:4" s="11" customFormat="1" ht="30">
      <c r="A83" s="2">
        <v>77</v>
      </c>
      <c r="B83" s="15" t="s">
        <v>168</v>
      </c>
      <c r="C83" s="13" t="s">
        <v>125</v>
      </c>
      <c r="D83" s="37">
        <v>522000</v>
      </c>
    </row>
    <row r="84" spans="1:4" s="11" customFormat="1" ht="30">
      <c r="A84" s="2">
        <v>78</v>
      </c>
      <c r="B84" s="15" t="s">
        <v>152</v>
      </c>
      <c r="C84" s="13" t="s">
        <v>125</v>
      </c>
      <c r="D84" s="37">
        <v>244800</v>
      </c>
    </row>
    <row r="85" spans="1:4" s="11" customFormat="1" ht="30">
      <c r="A85" s="2">
        <v>79</v>
      </c>
      <c r="B85" s="15" t="s">
        <v>169</v>
      </c>
      <c r="C85" s="13" t="s">
        <v>125</v>
      </c>
      <c r="D85" s="37">
        <f>199525-25</f>
        <v>199500</v>
      </c>
    </row>
    <row r="86" spans="1:4" s="11" customFormat="1" ht="30">
      <c r="A86" s="2">
        <v>80</v>
      </c>
      <c r="B86" s="15" t="s">
        <v>195</v>
      </c>
      <c r="C86" s="13" t="s">
        <v>125</v>
      </c>
      <c r="D86" s="37">
        <v>93820</v>
      </c>
    </row>
    <row r="87" spans="1:4" s="11" customFormat="1" ht="30">
      <c r="A87" s="2">
        <v>81</v>
      </c>
      <c r="B87" s="15" t="s">
        <v>196</v>
      </c>
      <c r="C87" s="13" t="s">
        <v>125</v>
      </c>
      <c r="D87" s="37">
        <v>118900</v>
      </c>
    </row>
    <row r="88" spans="1:4" s="11" customFormat="1" ht="30">
      <c r="A88" s="2">
        <v>82</v>
      </c>
      <c r="B88" s="15" t="s">
        <v>197</v>
      </c>
      <c r="C88" s="13" t="s">
        <v>125</v>
      </c>
      <c r="D88" s="37">
        <f>1458960-68928</f>
        <v>1390032</v>
      </c>
    </row>
    <row r="89" spans="1:4" s="11" customFormat="1" ht="51" customHeight="1">
      <c r="A89" s="2">
        <v>83</v>
      </c>
      <c r="B89" s="15" t="s">
        <v>221</v>
      </c>
      <c r="C89" s="13" t="s">
        <v>125</v>
      </c>
      <c r="D89" s="37">
        <v>890000</v>
      </c>
    </row>
    <row r="90" spans="1:4" s="11" customFormat="1" ht="75">
      <c r="A90" s="2">
        <v>84</v>
      </c>
      <c r="B90" s="15" t="s">
        <v>222</v>
      </c>
      <c r="C90" s="13" t="s">
        <v>125</v>
      </c>
      <c r="D90" s="37">
        <v>8140200</v>
      </c>
    </row>
    <row r="91" spans="1:4" s="11" customFormat="1" ht="51" customHeight="1">
      <c r="A91" s="2">
        <v>85</v>
      </c>
      <c r="B91" s="15" t="s">
        <v>223</v>
      </c>
      <c r="C91" s="13" t="s">
        <v>125</v>
      </c>
      <c r="D91" s="37">
        <v>21355000</v>
      </c>
    </row>
    <row r="92" spans="1:4" ht="15">
      <c r="A92" s="2">
        <v>86</v>
      </c>
      <c r="B92" s="12" t="s">
        <v>109</v>
      </c>
      <c r="C92" s="8" t="s">
        <v>48</v>
      </c>
      <c r="D92" s="37">
        <f t="shared" ref="D92" si="7">D93+D95+D105+D107+D109+D111</f>
        <v>1894773500</v>
      </c>
    </row>
    <row r="93" spans="1:4" ht="30">
      <c r="A93" s="2">
        <v>87</v>
      </c>
      <c r="B93" s="12" t="s">
        <v>108</v>
      </c>
      <c r="C93" s="8" t="s">
        <v>49</v>
      </c>
      <c r="D93" s="21">
        <f>D94</f>
        <v>22120000</v>
      </c>
    </row>
    <row r="94" spans="1:4" ht="30">
      <c r="A94" s="2">
        <v>88</v>
      </c>
      <c r="B94" s="12" t="s">
        <v>110</v>
      </c>
      <c r="C94" s="8" t="s">
        <v>50</v>
      </c>
      <c r="D94" s="37">
        <f>32757500-10637500</f>
        <v>22120000</v>
      </c>
    </row>
    <row r="95" spans="1:4" s="14" customFormat="1" ht="30">
      <c r="A95" s="2">
        <v>89</v>
      </c>
      <c r="B95" s="12" t="s">
        <v>111</v>
      </c>
      <c r="C95" s="13" t="s">
        <v>72</v>
      </c>
      <c r="D95" s="21">
        <f>SUM(D96:D104)</f>
        <v>284294400</v>
      </c>
    </row>
    <row r="96" spans="1:4" s="14" customFormat="1" ht="60">
      <c r="A96" s="2">
        <v>90</v>
      </c>
      <c r="B96" s="15" t="s">
        <v>176</v>
      </c>
      <c r="C96" s="13" t="s">
        <v>51</v>
      </c>
      <c r="D96" s="37">
        <v>279000</v>
      </c>
    </row>
    <row r="97" spans="1:4" s="14" customFormat="1" ht="60">
      <c r="A97" s="2">
        <v>91</v>
      </c>
      <c r="B97" s="15" t="s">
        <v>177</v>
      </c>
      <c r="C97" s="13" t="s">
        <v>51</v>
      </c>
      <c r="D97" s="37">
        <v>200</v>
      </c>
    </row>
    <row r="98" spans="1:4" s="14" customFormat="1" ht="30">
      <c r="A98" s="2">
        <v>92</v>
      </c>
      <c r="B98" s="15" t="s">
        <v>178</v>
      </c>
      <c r="C98" s="13" t="s">
        <v>51</v>
      </c>
      <c r="D98" s="37">
        <v>134100</v>
      </c>
    </row>
    <row r="99" spans="1:4" s="14" customFormat="1" ht="90">
      <c r="A99" s="2">
        <v>93</v>
      </c>
      <c r="B99" s="15" t="s">
        <v>179</v>
      </c>
      <c r="C99" s="13" t="s">
        <v>51</v>
      </c>
      <c r="D99" s="37">
        <v>200</v>
      </c>
    </row>
    <row r="100" spans="1:4" s="14" customFormat="1" ht="60">
      <c r="A100" s="2">
        <v>94</v>
      </c>
      <c r="B100" s="15" t="s">
        <v>180</v>
      </c>
      <c r="C100" s="13" t="s">
        <v>51</v>
      </c>
      <c r="D100" s="37">
        <f>2234000-1436300</f>
        <v>797700</v>
      </c>
    </row>
    <row r="101" spans="1:4" s="14" customFormat="1" ht="45">
      <c r="A101" s="2">
        <v>95</v>
      </c>
      <c r="B101" s="15" t="s">
        <v>181</v>
      </c>
      <c r="C101" s="13" t="s">
        <v>51</v>
      </c>
      <c r="D101" s="37">
        <v>1878300</v>
      </c>
    </row>
    <row r="102" spans="1:4" s="14" customFormat="1" ht="45">
      <c r="A102" s="2">
        <v>96</v>
      </c>
      <c r="B102" s="45" t="s">
        <v>153</v>
      </c>
      <c r="C102" s="13" t="s">
        <v>51</v>
      </c>
      <c r="D102" s="37">
        <v>13000</v>
      </c>
    </row>
    <row r="103" spans="1:4" s="14" customFormat="1" ht="75">
      <c r="A103" s="2">
        <v>97</v>
      </c>
      <c r="B103" s="45" t="s">
        <v>183</v>
      </c>
      <c r="C103" s="13" t="s">
        <v>51</v>
      </c>
      <c r="D103" s="37">
        <v>3382500</v>
      </c>
    </row>
    <row r="104" spans="1:4" s="14" customFormat="1" ht="45">
      <c r="A104" s="2">
        <v>98</v>
      </c>
      <c r="B104" s="15" t="s">
        <v>182</v>
      </c>
      <c r="C104" s="13" t="s">
        <v>51</v>
      </c>
      <c r="D104" s="37">
        <f>242529300+10150100+25130000</f>
        <v>277809400</v>
      </c>
    </row>
    <row r="105" spans="1:4" s="11" customFormat="1" ht="45">
      <c r="A105" s="2">
        <v>99</v>
      </c>
      <c r="B105" s="12" t="s">
        <v>76</v>
      </c>
      <c r="C105" s="8" t="s">
        <v>73</v>
      </c>
      <c r="D105" s="21">
        <f>D106</f>
        <v>4000</v>
      </c>
    </row>
    <row r="106" spans="1:4" s="16" customFormat="1" ht="45">
      <c r="A106" s="2">
        <v>100</v>
      </c>
      <c r="B106" s="12" t="s">
        <v>75</v>
      </c>
      <c r="C106" s="8" t="s">
        <v>74</v>
      </c>
      <c r="D106" s="37">
        <v>4000</v>
      </c>
    </row>
    <row r="107" spans="1:4" ht="30">
      <c r="A107" s="2">
        <v>101</v>
      </c>
      <c r="B107" s="12" t="s">
        <v>112</v>
      </c>
      <c r="C107" s="8" t="s">
        <v>55</v>
      </c>
      <c r="D107" s="20">
        <f t="shared" ref="D107" si="8">D108</f>
        <v>39378500</v>
      </c>
    </row>
    <row r="108" spans="1:4" ht="30">
      <c r="A108" s="2">
        <v>102</v>
      </c>
      <c r="B108" s="12" t="s">
        <v>56</v>
      </c>
      <c r="C108" s="8" t="s">
        <v>52</v>
      </c>
      <c r="D108" s="37">
        <f>35528500+350000+3500000</f>
        <v>39378500</v>
      </c>
    </row>
    <row r="109" spans="1:4" s="16" customFormat="1" ht="45">
      <c r="A109" s="2">
        <v>103</v>
      </c>
      <c r="B109" s="12" t="s">
        <v>129</v>
      </c>
      <c r="C109" s="8" t="s">
        <v>130</v>
      </c>
      <c r="D109" s="20">
        <f t="shared" ref="D109" si="9">D110</f>
        <v>502200</v>
      </c>
    </row>
    <row r="110" spans="1:4" s="16" customFormat="1" ht="45">
      <c r="A110" s="2">
        <v>104</v>
      </c>
      <c r="B110" s="12" t="s">
        <v>131</v>
      </c>
      <c r="C110" s="8" t="s">
        <v>165</v>
      </c>
      <c r="D110" s="37">
        <v>502200</v>
      </c>
    </row>
    <row r="111" spans="1:4" s="16" customFormat="1" ht="15">
      <c r="A111" s="2">
        <v>105</v>
      </c>
      <c r="B111" s="12" t="s">
        <v>113</v>
      </c>
      <c r="C111" s="8" t="s">
        <v>53</v>
      </c>
      <c r="D111" s="20">
        <f t="shared" ref="D111" si="10">D112</f>
        <v>1548474400</v>
      </c>
    </row>
    <row r="112" spans="1:4" s="11" customFormat="1" ht="15">
      <c r="A112" s="2">
        <v>106</v>
      </c>
      <c r="B112" s="12" t="s">
        <v>114</v>
      </c>
      <c r="C112" s="13" t="s">
        <v>54</v>
      </c>
      <c r="D112" s="21">
        <f>D113+D114</f>
        <v>1548474400</v>
      </c>
    </row>
    <row r="113" spans="1:5" s="11" customFormat="1" ht="75">
      <c r="A113" s="2">
        <v>107</v>
      </c>
      <c r="B113" s="15" t="s">
        <v>57</v>
      </c>
      <c r="C113" s="13" t="s">
        <v>54</v>
      </c>
      <c r="D113" s="37">
        <f>862860000-22112200</f>
        <v>840747800</v>
      </c>
    </row>
    <row r="114" spans="1:5" s="11" customFormat="1" ht="45">
      <c r="A114" s="2">
        <v>108</v>
      </c>
      <c r="B114" s="15" t="s">
        <v>123</v>
      </c>
      <c r="C114" s="13" t="s">
        <v>54</v>
      </c>
      <c r="D114" s="37">
        <f>709668000-39748400+2601800+35205200</f>
        <v>707726600</v>
      </c>
    </row>
    <row r="115" spans="1:5" s="16" customFormat="1" ht="15">
      <c r="A115" s="2">
        <v>109</v>
      </c>
      <c r="B115" s="12" t="s">
        <v>154</v>
      </c>
      <c r="C115" s="8" t="s">
        <v>155</v>
      </c>
      <c r="D115" s="37">
        <f>D116+D118+D120</f>
        <v>300380380</v>
      </c>
    </row>
    <row r="116" spans="1:5" s="16" customFormat="1" ht="60">
      <c r="A116" s="2">
        <v>110</v>
      </c>
      <c r="B116" s="51" t="s">
        <v>198</v>
      </c>
      <c r="C116" s="8" t="s">
        <v>199</v>
      </c>
      <c r="D116" s="21">
        <f>D117</f>
        <v>4121400</v>
      </c>
      <c r="E116" s="26"/>
    </row>
    <row r="117" spans="1:5" s="16" customFormat="1" ht="60">
      <c r="A117" s="2">
        <v>111</v>
      </c>
      <c r="B117" s="12" t="s">
        <v>200</v>
      </c>
      <c r="C117" s="8" t="s">
        <v>201</v>
      </c>
      <c r="D117" s="37">
        <v>4121400</v>
      </c>
      <c r="E117" s="26"/>
    </row>
    <row r="118" spans="1:5" s="16" customFormat="1" ht="75" customHeight="1">
      <c r="A118" s="2">
        <v>112</v>
      </c>
      <c r="B118" s="12" t="s">
        <v>218</v>
      </c>
      <c r="C118" s="8" t="s">
        <v>202</v>
      </c>
      <c r="D118" s="21">
        <f>D119</f>
        <v>34970000</v>
      </c>
      <c r="E118" s="26"/>
    </row>
    <row r="119" spans="1:5" s="16" customFormat="1" ht="90">
      <c r="A119" s="2">
        <v>113</v>
      </c>
      <c r="B119" s="12" t="s">
        <v>217</v>
      </c>
      <c r="C119" s="8" t="s">
        <v>203</v>
      </c>
      <c r="D119" s="37">
        <v>34970000</v>
      </c>
      <c r="E119" s="26"/>
    </row>
    <row r="120" spans="1:5" s="16" customFormat="1" ht="15">
      <c r="A120" s="2">
        <v>114</v>
      </c>
      <c r="B120" s="12" t="s">
        <v>156</v>
      </c>
      <c r="C120" s="13" t="s">
        <v>157</v>
      </c>
      <c r="D120" s="21">
        <f t="shared" ref="D120" si="11">D121</f>
        <v>261288980</v>
      </c>
    </row>
    <row r="121" spans="1:5" s="16" customFormat="1" ht="15">
      <c r="A121" s="2">
        <v>115</v>
      </c>
      <c r="B121" s="12" t="s">
        <v>158</v>
      </c>
      <c r="C121" s="13" t="s">
        <v>159</v>
      </c>
      <c r="D121" s="21">
        <f>SUM(D122:D129)</f>
        <v>261288980</v>
      </c>
    </row>
    <row r="122" spans="1:5" s="16" customFormat="1" ht="45">
      <c r="A122" s="2">
        <v>116</v>
      </c>
      <c r="B122" s="12" t="s">
        <v>164</v>
      </c>
      <c r="C122" s="13" t="s">
        <v>159</v>
      </c>
      <c r="D122" s="37">
        <v>373300</v>
      </c>
    </row>
    <row r="123" spans="1:5" s="16" customFormat="1" ht="60">
      <c r="A123" s="2">
        <v>117</v>
      </c>
      <c r="B123" s="12" t="s">
        <v>204</v>
      </c>
      <c r="C123" s="13" t="s">
        <v>159</v>
      </c>
      <c r="D123" s="37">
        <f>44219100-6000000</f>
        <v>38219100</v>
      </c>
    </row>
    <row r="124" spans="1:5" s="16" customFormat="1" ht="60">
      <c r="A124" s="2">
        <v>118</v>
      </c>
      <c r="B124" s="12" t="s">
        <v>205</v>
      </c>
      <c r="C124" s="13" t="s">
        <v>159</v>
      </c>
      <c r="D124" s="37">
        <v>360000</v>
      </c>
    </row>
    <row r="125" spans="1:5" s="16" customFormat="1" ht="45">
      <c r="A125" s="2">
        <v>119</v>
      </c>
      <c r="B125" s="12" t="s">
        <v>206</v>
      </c>
      <c r="C125" s="13" t="s">
        <v>159</v>
      </c>
      <c r="D125" s="37">
        <v>6068000</v>
      </c>
    </row>
    <row r="126" spans="1:5" s="16" customFormat="1" ht="75">
      <c r="A126" s="2">
        <v>120</v>
      </c>
      <c r="B126" s="12" t="s">
        <v>207</v>
      </c>
      <c r="C126" s="13" t="s">
        <v>159</v>
      </c>
      <c r="D126" s="37">
        <v>4675600</v>
      </c>
    </row>
    <row r="127" spans="1:5" s="16" customFormat="1" ht="45">
      <c r="A127" s="2">
        <v>121</v>
      </c>
      <c r="B127" s="12" t="s">
        <v>208</v>
      </c>
      <c r="C127" s="13" t="s">
        <v>159</v>
      </c>
      <c r="D127" s="37">
        <v>160980</v>
      </c>
    </row>
    <row r="128" spans="1:5" s="16" customFormat="1" ht="60" customHeight="1">
      <c r="A128" s="2">
        <v>122</v>
      </c>
      <c r="B128" s="51" t="s">
        <v>209</v>
      </c>
      <c r="C128" s="13" t="s">
        <v>159</v>
      </c>
      <c r="D128" s="37">
        <v>200000000</v>
      </c>
    </row>
    <row r="129" spans="1:5" s="16" customFormat="1" ht="66" customHeight="1">
      <c r="A129" s="2">
        <v>123</v>
      </c>
      <c r="B129" s="51" t="s">
        <v>210</v>
      </c>
      <c r="C129" s="13" t="s">
        <v>159</v>
      </c>
      <c r="D129" s="37">
        <v>11432000</v>
      </c>
    </row>
    <row r="130" spans="1:5" s="16" customFormat="1" ht="15">
      <c r="A130" s="2">
        <v>124</v>
      </c>
      <c r="B130" s="51" t="s">
        <v>211</v>
      </c>
      <c r="C130" s="10" t="s">
        <v>212</v>
      </c>
      <c r="D130" s="37">
        <f>100000000+6000000</f>
        <v>106000000</v>
      </c>
    </row>
    <row r="131" spans="1:5" s="11" customFormat="1" ht="60">
      <c r="A131" s="2">
        <v>125</v>
      </c>
      <c r="B131" s="49" t="s">
        <v>187</v>
      </c>
      <c r="C131" s="13" t="s">
        <v>188</v>
      </c>
      <c r="D131" s="36">
        <f>736079.28+28091967.22+1544.49</f>
        <v>28829590.989999998</v>
      </c>
      <c r="E131" s="26"/>
    </row>
    <row r="132" spans="1:5" s="11" customFormat="1" ht="30">
      <c r="A132" s="2">
        <v>126</v>
      </c>
      <c r="B132" s="49" t="s">
        <v>189</v>
      </c>
      <c r="C132" s="13" t="s">
        <v>190</v>
      </c>
      <c r="D132" s="50">
        <f>-108934414.59+92249601.55-1079746.09-29085.84</f>
        <v>-17793644.970000006</v>
      </c>
      <c r="E132" s="26"/>
    </row>
    <row r="133" spans="1:5">
      <c r="C133" s="18"/>
    </row>
    <row r="134" spans="1:5">
      <c r="C134" s="18"/>
    </row>
    <row r="135" spans="1:5">
      <c r="C135" s="18"/>
    </row>
  </sheetData>
  <mergeCells count="1">
    <mergeCell ref="A4:D4"/>
  </mergeCells>
  <pageMargins left="1.2204724409448819" right="0.47244094488188981" top="0.74803149606299213" bottom="0.38" header="0.59055118110236227" footer="0.28999999999999998"/>
  <pageSetup paperSize="9" scale="58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2023-11-24T04:29:02Z</cp:lastPrinted>
  <dcterms:created xsi:type="dcterms:W3CDTF">2018-10-18T10:31:29Z</dcterms:created>
  <dcterms:modified xsi:type="dcterms:W3CDTF">2023-12-14T11:15:26Z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